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014"/>
  <workbookPr defaultThemeVersion="124226"/>
  <mc:AlternateContent xmlns:mc="http://schemas.openxmlformats.org/markup-compatibility/2006">
    <mc:Choice Requires="x15">
      <x15ac:absPath xmlns:x15ac="http://schemas.microsoft.com/office/spreadsheetml/2010/11/ac" url="/Users/ricardopizarro/Desktop/"/>
    </mc:Choice>
  </mc:AlternateContent>
  <xr:revisionPtr revIDLastSave="0" documentId="8_{46EE1865-F04A-1945-A2B0-C4314AE4B4D9}" xr6:coauthVersionLast="36" xr6:coauthVersionMax="36" xr10:uidLastSave="{00000000-0000-0000-0000-000000000000}"/>
  <bookViews>
    <workbookView xWindow="-1320" yWindow="1400" windowWidth="25200" windowHeight="13820" activeTab="1"/>
  </bookViews>
  <sheets>
    <sheet name="INSTRUCCIONES" sheetId="2" r:id="rId1"/>
    <sheet name="Calculo Alero" sheetId="1" r:id="rId2"/>
    <sheet name="Angulo Solar" sheetId="3" r:id="rId3"/>
  </sheets>
  <definedNames>
    <definedName name="Z_4D9D1B1F_2262_4990_B0E2_942015D7CE48_.wvu.Cols" localSheetId="1" hidden="1">'Calculo Alero'!$B:$B</definedName>
    <definedName name="Z_4D9D1B1F_2262_4990_B0E2_942015D7CE48_.wvu.Rows" localSheetId="1" hidden="1">'Calculo Alero'!$16:$21</definedName>
  </definedNames>
  <calcPr calcId="181029" fullCalcOnLoad="1" concurrentCalc="0"/>
  <customWorkbookViews>
    <customWorkbookView name="Diego vazquez-prada - Vista personalizada" guid="{4D9D1B1F-2262-4990-B0E2-942015D7CE48}" mergeInterval="0" personalView="1" maximized="1" xWindow="1" yWindow="1" windowWidth="1276" windowHeight="580" activeSheetId="1"/>
  </customWorkbookViews>
</workbook>
</file>

<file path=xl/calcChain.xml><?xml version="1.0" encoding="utf-8"?>
<calcChain xmlns="http://schemas.openxmlformats.org/spreadsheetml/2006/main">
  <c r="E9" i="1" l="1"/>
  <c r="E8" i="1"/>
  <c r="C1" i="3"/>
  <c r="B18" i="3"/>
  <c r="D10" i="1"/>
  <c r="G3" i="1"/>
  <c r="H3" i="1"/>
  <c r="H2" i="1"/>
  <c r="C18" i="3"/>
  <c r="A4" i="3"/>
  <c r="D4" i="3"/>
  <c r="A3" i="3"/>
  <c r="D3" i="3"/>
  <c r="A15" i="3"/>
  <c r="D15" i="3"/>
  <c r="A14" i="3"/>
  <c r="D14" i="3"/>
  <c r="A13" i="3"/>
  <c r="D13" i="3"/>
  <c r="A12" i="3"/>
  <c r="D12" i="3"/>
  <c r="A11" i="3"/>
  <c r="D11" i="3"/>
  <c r="A10" i="3"/>
  <c r="D10" i="3"/>
  <c r="A9" i="3"/>
  <c r="D9" i="3"/>
  <c r="A8" i="3"/>
  <c r="D8" i="3"/>
  <c r="A7" i="3"/>
  <c r="D7" i="3"/>
  <c r="A6" i="3"/>
  <c r="D6" i="3"/>
  <c r="A5" i="3"/>
  <c r="D5" i="3"/>
  <c r="E10" i="1"/>
  <c r="A18" i="3"/>
  <c r="D18" i="3"/>
  <c r="B11" i="1"/>
  <c r="D9" i="1"/>
  <c r="D8" i="1"/>
  <c r="E13" i="3"/>
  <c r="F13" i="3"/>
  <c r="E11" i="3"/>
  <c r="F11" i="3"/>
  <c r="E10" i="3"/>
  <c r="F10" i="3"/>
  <c r="E9" i="3"/>
  <c r="F9" i="3"/>
  <c r="E8" i="3"/>
  <c r="F8" i="3"/>
  <c r="E7" i="3"/>
  <c r="F7" i="3"/>
  <c r="E6" i="3"/>
  <c r="F6" i="3"/>
  <c r="E5" i="3"/>
  <c r="F5" i="3"/>
  <c r="E3" i="3"/>
  <c r="F3" i="3"/>
  <c r="B17" i="1"/>
  <c r="E12" i="3"/>
  <c r="F12" i="3"/>
  <c r="E4" i="3"/>
  <c r="F4" i="3"/>
  <c r="E15" i="3"/>
  <c r="F15" i="3"/>
  <c r="E14" i="3"/>
  <c r="F14" i="3"/>
  <c r="E18" i="3"/>
  <c r="F18" i="3"/>
  <c r="C9" i="1"/>
  <c r="B9" i="1"/>
  <c r="B18" i="1"/>
  <c r="C8" i="1"/>
  <c r="B8" i="1"/>
  <c r="C10" i="1"/>
  <c r="B10" i="1"/>
  <c r="B20" i="1"/>
  <c r="B19" i="1"/>
  <c r="H7" i="1"/>
  <c r="D17" i="1"/>
  <c r="H9" i="1"/>
  <c r="D19" i="1"/>
  <c r="H11" i="1"/>
  <c r="H22" i="1"/>
  <c r="D20" i="1"/>
  <c r="H12" i="1"/>
  <c r="H23" i="1"/>
  <c r="D18" i="1"/>
  <c r="H10" i="1"/>
  <c r="H8" i="1"/>
  <c r="H13" i="1"/>
  <c r="H15" i="1"/>
</calcChain>
</file>

<file path=xl/comments1.xml><?xml version="1.0" encoding="utf-8"?>
<comments xmlns="http://schemas.openxmlformats.org/spreadsheetml/2006/main">
  <authors>
    <author>Diego vazquez-prada</author>
  </authors>
  <commentList>
    <comment ref="H2" authorId="0" shapeId="0">
      <text>
        <r>
          <rPr>
            <sz val="8"/>
            <color rgb="FF000000"/>
            <rFont val="Tahoma"/>
            <family val="2"/>
          </rPr>
          <t>Permacultura Somontano: Entre las dos fechas el Sol no entrará por la ventana.</t>
        </r>
        <r>
          <rPr>
            <sz val="9"/>
            <color rgb="FF000000"/>
            <rFont val="Tahoma"/>
            <family val="2"/>
          </rPr>
          <t xml:space="preserve">
</t>
        </r>
      </text>
    </comment>
  </commentList>
</comments>
</file>

<file path=xl/sharedStrings.xml><?xml version="1.0" encoding="utf-8"?>
<sst xmlns="http://schemas.openxmlformats.org/spreadsheetml/2006/main" count="49" uniqueCount="45">
  <si>
    <t>Inclinación del tejado</t>
  </si>
  <si>
    <t>x1</t>
  </si>
  <si>
    <t>y</t>
  </si>
  <si>
    <t>x2</t>
  </si>
  <si>
    <t>x3</t>
  </si>
  <si>
    <t>x4</t>
  </si>
  <si>
    <t>Y</t>
  </si>
  <si>
    <t>GRADO</t>
  </si>
  <si>
    <t>RADIAN</t>
  </si>
  <si>
    <t>LONGITUD HORIZONTAL ALERO</t>
  </si>
  <si>
    <t>LONGITUD INCLINADA DEL ALERO</t>
  </si>
  <si>
    <t>X1</t>
  </si>
  <si>
    <t>X2</t>
  </si>
  <si>
    <t>X3</t>
  </si>
  <si>
    <t>X4</t>
  </si>
  <si>
    <t>ALTURAS</t>
  </si>
  <si>
    <t>ALTURA TOTAL</t>
  </si>
  <si>
    <t>Altura total del muro (metros)</t>
  </si>
  <si>
    <t>INSTRUCCIONES</t>
  </si>
  <si>
    <t>Los resultados aparecen en la casilla de la derecha en sombreado. Las longitudes aparecen en las mismas unidades en las que se introdujo la altura total del muro.</t>
  </si>
  <si>
    <t>Angulo sol de maxima sombra</t>
  </si>
  <si>
    <t>Angulo sol de minima sombra</t>
  </si>
  <si>
    <t>Latitud</t>
  </si>
  <si>
    <t>Declinación Solar (º)</t>
  </si>
  <si>
    <t>Angulo solar (º) para latitud al mediodía</t>
  </si>
  <si>
    <t>Fecha</t>
  </si>
  <si>
    <t>Equivalente en Fotoperiodo contrario</t>
  </si>
  <si>
    <t xml:space="preserve">Sólo rellenar los datos de las celdas con sombreado EN AMARILLO FUERTE El resto tienen las fórmulas vinculadas y se rellenan solas. </t>
  </si>
  <si>
    <t>Día a partir del cual no quieres que entre el sol</t>
  </si>
  <si>
    <t>Latitud (grados)</t>
  </si>
  <si>
    <t>Día a partir del cual no quieres que entre el sol por tu ventana</t>
  </si>
  <si>
    <t>Nº de día en el año</t>
  </si>
  <si>
    <t>X1+X2</t>
  </si>
  <si>
    <t>Nº Día del año</t>
  </si>
  <si>
    <t>Angulo sol de sombra media (del día a partir del cual no quieres que entre luz directa por la ventana)</t>
  </si>
  <si>
    <t xml:space="preserve">Para las casas de adobe o paja tener en cuenta también la dirección del viento para poner aleros en los costados donde incida más el viento y por tanto la lluvia. </t>
  </si>
  <si>
    <t xml:space="preserve">La tabla va a calcular la longitud del alero idenea para que la luz del mediodia de invierno entre directamente por toda la ventana, que la luz del mediodia de verano no incida sobre ninguna parte del muro; y que la luz intermedia que hayas escogido no entre directamente por la ventana.  </t>
  </si>
  <si>
    <t>Zona siempre en sombra</t>
  </si>
  <si>
    <t>Zona con luz directa desde invierno hasta día sol intermedio</t>
  </si>
  <si>
    <t>Zona con luz directa desde día sol intermedio hasta sol de verano</t>
  </si>
  <si>
    <t>Zona adecuada para poner una ventana (en casa de una sola planta)</t>
  </si>
  <si>
    <t>Angulo solar (º) &lt; 90º</t>
  </si>
  <si>
    <t>Hem. Norte</t>
  </si>
  <si>
    <t>Hem. Sur</t>
  </si>
  <si>
    <t xml:space="preserve">Rellenar sólo en la pestaña de Calculo Alero. Rellenar primero la latitud en la que te encuentras (Hemisferio Sur en negativo) y el día a partir del cual no quieres que la luz del mediodía entre directamente por la ventana; y luego las medidas de altura del muro e inclinación del tejado.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</si>
</sst>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00"/>
    <numFmt numFmtId="173" formatCode="[$-C0A]d\-mmm;@"/>
  </numFmts>
  <fonts count="7"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8"/>
      <color rgb="FF000000"/>
      <name val="Tahoma"/>
      <family val="2"/>
    </font>
    <font>
      <sz val="9"/>
      <color rgb="FF000000"/>
      <name val="Tahoma"/>
      <family val="2"/>
    </font>
  </fonts>
  <fills count="11">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rgb="FFFFFF00"/>
        <bgColor indexed="64"/>
      </patternFill>
    </fill>
  </fills>
  <borders count="44">
    <border>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0">
    <xf numFmtId="0" fontId="0" fillId="0" borderId="0" xfId="0"/>
    <xf numFmtId="0" fontId="0" fillId="2" borderId="1" xfId="0" applyFill="1" applyBorder="1"/>
    <xf numFmtId="0" fontId="0" fillId="2" borderId="2" xfId="0" applyFill="1" applyBorder="1"/>
    <xf numFmtId="0" fontId="0" fillId="2" borderId="0" xfId="0" applyFill="1"/>
    <xf numFmtId="172" fontId="0" fillId="2" borderId="0" xfId="0" applyNumberFormat="1" applyFill="1"/>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4" borderId="10" xfId="0" applyFill="1" applyBorder="1"/>
    <xf numFmtId="0" fontId="0" fillId="4" borderId="11" xfId="0" applyFill="1" applyBorder="1"/>
    <xf numFmtId="0" fontId="0" fillId="4" borderId="11" xfId="0" applyFill="1" applyBorder="1" applyAlignment="1">
      <alignment wrapText="1"/>
    </xf>
    <xf numFmtId="0" fontId="0" fillId="4" borderId="12" xfId="0" applyFill="1" applyBorder="1"/>
    <xf numFmtId="2" fontId="0" fillId="0" borderId="0" xfId="0" applyNumberFormat="1"/>
    <xf numFmtId="0" fontId="0" fillId="0" borderId="0" xfId="0" applyFill="1"/>
    <xf numFmtId="2" fontId="1" fillId="0" borderId="13" xfId="0" applyNumberFormat="1" applyFont="1" applyBorder="1" applyAlignment="1">
      <alignment horizontal="center"/>
    </xf>
    <xf numFmtId="0" fontId="0" fillId="5" borderId="14" xfId="0" applyFill="1" applyBorder="1" applyAlignment="1">
      <alignment horizontal="center" wrapText="1"/>
    </xf>
    <xf numFmtId="0" fontId="0" fillId="5" borderId="15" xfId="0" applyFill="1" applyBorder="1" applyAlignment="1">
      <alignment horizontal="center" wrapText="1"/>
    </xf>
    <xf numFmtId="16" fontId="0" fillId="0" borderId="13" xfId="0" applyNumberFormat="1" applyFill="1" applyBorder="1" applyAlignment="1">
      <alignment horizontal="center"/>
    </xf>
    <xf numFmtId="2" fontId="0" fillId="0" borderId="13" xfId="0" applyNumberFormat="1" applyBorder="1" applyAlignment="1">
      <alignment horizontal="center"/>
    </xf>
    <xf numFmtId="0" fontId="1" fillId="0" borderId="16" xfId="0" applyFont="1" applyBorder="1" applyAlignment="1">
      <alignment horizontal="right"/>
    </xf>
    <xf numFmtId="0" fontId="0" fillId="0" borderId="0" xfId="0" applyAlignment="1">
      <alignment horizontal="center"/>
    </xf>
    <xf numFmtId="173" fontId="0" fillId="0" borderId="13" xfId="0" applyNumberFormat="1" applyBorder="1" applyAlignment="1">
      <alignment horizontal="center"/>
    </xf>
    <xf numFmtId="14" fontId="0" fillId="0" borderId="0" xfId="0" applyNumberFormat="1"/>
    <xf numFmtId="0" fontId="0" fillId="5" borderId="17" xfId="0" applyFill="1" applyBorder="1" applyAlignment="1">
      <alignment wrapText="1"/>
    </xf>
    <xf numFmtId="0" fontId="1" fillId="6" borderId="18" xfId="0" applyFont="1" applyFill="1" applyBorder="1"/>
    <xf numFmtId="0" fontId="0" fillId="7" borderId="16" xfId="0" applyFill="1" applyBorder="1"/>
    <xf numFmtId="0" fontId="0" fillId="0" borderId="19" xfId="0" applyBorder="1"/>
    <xf numFmtId="0" fontId="0" fillId="8" borderId="16" xfId="0" applyFill="1" applyBorder="1" applyAlignment="1">
      <alignment wrapText="1"/>
    </xf>
    <xf numFmtId="0" fontId="0" fillId="8" borderId="16" xfId="0" applyFill="1" applyBorder="1"/>
    <xf numFmtId="172" fontId="2" fillId="3" borderId="20" xfId="0" applyNumberFormat="1" applyFont="1" applyFill="1" applyBorder="1"/>
    <xf numFmtId="172" fontId="2" fillId="3" borderId="21" xfId="0" applyNumberFormat="1" applyFont="1" applyFill="1" applyBorder="1"/>
    <xf numFmtId="0" fontId="0" fillId="6" borderId="13" xfId="0" applyFill="1" applyBorder="1"/>
    <xf numFmtId="1" fontId="0" fillId="6" borderId="13" xfId="0" applyNumberFormat="1" applyFill="1" applyBorder="1"/>
    <xf numFmtId="16" fontId="0" fillId="6" borderId="22" xfId="0" applyNumberFormat="1" applyFill="1" applyBorder="1" applyAlignment="1">
      <alignment horizontal="center"/>
    </xf>
    <xf numFmtId="2" fontId="0" fillId="6" borderId="22" xfId="0" applyNumberFormat="1" applyFill="1" applyBorder="1" applyAlignment="1">
      <alignment horizontal="center"/>
    </xf>
    <xf numFmtId="2" fontId="1" fillId="6" borderId="22" xfId="0" applyNumberFormat="1" applyFont="1" applyFill="1" applyBorder="1" applyAlignment="1">
      <alignment horizontal="center"/>
    </xf>
    <xf numFmtId="16" fontId="0" fillId="6" borderId="13" xfId="0" applyNumberFormat="1" applyFill="1" applyBorder="1" applyAlignment="1">
      <alignment horizontal="center"/>
    </xf>
    <xf numFmtId="2" fontId="0" fillId="6" borderId="13" xfId="0" applyNumberFormat="1" applyFill="1" applyBorder="1" applyAlignment="1">
      <alignment horizontal="center"/>
    </xf>
    <xf numFmtId="2" fontId="1" fillId="6" borderId="13" xfId="0" applyNumberFormat="1" applyFont="1" applyFill="1" applyBorder="1" applyAlignment="1">
      <alignment horizontal="center"/>
    </xf>
    <xf numFmtId="0" fontId="3" fillId="0" borderId="0" xfId="0" applyFont="1" applyAlignment="1">
      <alignment horizontal="center"/>
    </xf>
    <xf numFmtId="2" fontId="1" fillId="9" borderId="23" xfId="0" applyNumberFormat="1" applyFont="1" applyFill="1" applyBorder="1" applyAlignment="1">
      <alignment horizontal="center"/>
    </xf>
    <xf numFmtId="2" fontId="1" fillId="9" borderId="24" xfId="0" applyNumberFormat="1" applyFont="1" applyFill="1" applyBorder="1" applyAlignment="1">
      <alignment horizontal="center"/>
    </xf>
    <xf numFmtId="0" fontId="1" fillId="10" borderId="25" xfId="0" applyFont="1" applyFill="1" applyBorder="1" applyAlignment="1">
      <alignment horizontal="center"/>
    </xf>
    <xf numFmtId="173" fontId="0" fillId="10" borderId="26" xfId="0" applyNumberFormat="1" applyFill="1" applyBorder="1" applyAlignment="1">
      <alignment horizontal="center"/>
    </xf>
    <xf numFmtId="173" fontId="0" fillId="2" borderId="26" xfId="0" applyNumberFormat="1" applyFill="1" applyBorder="1" applyAlignment="1">
      <alignment horizontal="center"/>
    </xf>
    <xf numFmtId="1" fontId="0" fillId="2" borderId="26" xfId="0" applyNumberFormat="1" applyFill="1" applyBorder="1" applyAlignment="1">
      <alignment horizontal="center"/>
    </xf>
    <xf numFmtId="1" fontId="0" fillId="2" borderId="27" xfId="0" applyNumberFormat="1" applyFill="1" applyBorder="1" applyAlignment="1">
      <alignment horizontal="center"/>
    </xf>
    <xf numFmtId="0" fontId="0" fillId="10" borderId="18" xfId="0" applyFill="1" applyBorder="1" applyAlignment="1">
      <alignment horizontal="center"/>
    </xf>
    <xf numFmtId="173" fontId="0" fillId="0" borderId="0" xfId="0" applyNumberFormat="1" applyAlignment="1">
      <alignment horizontal="center" wrapText="1"/>
    </xf>
    <xf numFmtId="16" fontId="0" fillId="0" borderId="0" xfId="0" applyNumberFormat="1" applyAlignment="1">
      <alignment horizontal="center"/>
    </xf>
    <xf numFmtId="0" fontId="1" fillId="10" borderId="28" xfId="0" applyFont="1" applyFill="1" applyBorder="1" applyAlignment="1">
      <alignment horizontal="center"/>
    </xf>
    <xf numFmtId="0" fontId="0" fillId="0" borderId="0" xfId="0" applyAlignment="1">
      <alignment wrapText="1"/>
    </xf>
    <xf numFmtId="0" fontId="0" fillId="3" borderId="29" xfId="0" applyFill="1" applyBorder="1"/>
    <xf numFmtId="0" fontId="0" fillId="3" borderId="30" xfId="0" applyFill="1" applyBorder="1" applyAlignment="1">
      <alignment wrapText="1"/>
    </xf>
    <xf numFmtId="172" fontId="2" fillId="3" borderId="31" xfId="0" applyNumberFormat="1" applyFont="1" applyFill="1" applyBorder="1"/>
    <xf numFmtId="0" fontId="0" fillId="0" borderId="32" xfId="0" applyBorder="1"/>
    <xf numFmtId="0" fontId="0" fillId="0" borderId="33" xfId="0" applyBorder="1"/>
    <xf numFmtId="172" fontId="2" fillId="3" borderId="34" xfId="0" applyNumberFormat="1" applyFont="1" applyFill="1" applyBorder="1"/>
    <xf numFmtId="0" fontId="0" fillId="3" borderId="33" xfId="0" applyFill="1" applyBorder="1" applyAlignment="1">
      <alignment wrapText="1"/>
    </xf>
    <xf numFmtId="0" fontId="0" fillId="3" borderId="35" xfId="0" applyFill="1" applyBorder="1" applyAlignment="1">
      <alignment wrapText="1"/>
    </xf>
    <xf numFmtId="0" fontId="0" fillId="3" borderId="36" xfId="0" applyFill="1" applyBorder="1" applyAlignment="1">
      <alignment wrapText="1"/>
    </xf>
    <xf numFmtId="172" fontId="2" fillId="3" borderId="37" xfId="0" applyNumberFormat="1" applyFont="1" applyFill="1" applyBorder="1"/>
    <xf numFmtId="172" fontId="4" fillId="3" borderId="38" xfId="0" applyNumberFormat="1" applyFont="1" applyFill="1" applyBorder="1"/>
    <xf numFmtId="172" fontId="4" fillId="3" borderId="21" xfId="0" applyNumberFormat="1" applyFont="1" applyFill="1" applyBorder="1"/>
    <xf numFmtId="172" fontId="4" fillId="3" borderId="39" xfId="0" applyNumberFormat="1" applyFont="1" applyFill="1" applyBorder="1"/>
    <xf numFmtId="172" fontId="4" fillId="3" borderId="40" xfId="0" applyNumberFormat="1" applyFont="1" applyFill="1" applyBorder="1"/>
    <xf numFmtId="2" fontId="1" fillId="3" borderId="22" xfId="0" applyNumberFormat="1" applyFont="1" applyFill="1" applyBorder="1" applyAlignment="1">
      <alignment horizontal="center"/>
    </xf>
    <xf numFmtId="0" fontId="0" fillId="0" borderId="0" xfId="0" applyAlignment="1">
      <alignment vertical="center"/>
    </xf>
    <xf numFmtId="0" fontId="0" fillId="0" borderId="0" xfId="0" applyAlignment="1">
      <alignment vertical="center" wrapText="1"/>
    </xf>
    <xf numFmtId="0" fontId="0" fillId="0" borderId="13" xfId="0" applyBorder="1" applyAlignment="1">
      <alignment wrapText="1"/>
    </xf>
    <xf numFmtId="0" fontId="3" fillId="3" borderId="4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2" xfId="0" applyFont="1" applyFill="1" applyBorder="1" applyAlignment="1">
      <alignment horizontal="center" vertical="center"/>
    </xf>
    <xf numFmtId="0" fontId="0" fillId="0" borderId="2" xfId="0" applyBorder="1" applyAlignment="1">
      <alignment horizontal="center" wrapText="1"/>
    </xf>
    <xf numFmtId="0" fontId="0" fillId="0" borderId="43" xfId="0"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541510</xdr:colOff>
      <xdr:row>4</xdr:row>
      <xdr:rowOff>47624</xdr:rowOff>
    </xdr:from>
    <xdr:to>
      <xdr:col>16</xdr:col>
      <xdr:colOff>30618</xdr:colOff>
      <xdr:row>25</xdr:row>
      <xdr:rowOff>119638</xdr:rowOff>
    </xdr:to>
    <xdr:pic>
      <xdr:nvPicPr>
        <xdr:cNvPr id="2" name="1 Imagen" descr="CALCULO ALERO.jpg">
          <a:extLst>
            <a:ext uri="{FF2B5EF4-FFF2-40B4-BE49-F238E27FC236}">
              <a16:creationId xmlns:a16="http://schemas.microsoft.com/office/drawing/2014/main" id="{86E97611-3038-DB4C-BEBF-63DE30C5BA00}"/>
            </a:ext>
          </a:extLst>
        </xdr:cNvPr>
        <xdr:cNvPicPr>
          <a:picLocks noChangeAspect="1"/>
        </xdr:cNvPicPr>
      </xdr:nvPicPr>
      <xdr:blipFill>
        <a:blip xmlns:r="http://schemas.openxmlformats.org/officeDocument/2006/relationships" r:embed="rId1"/>
        <a:stretch>
          <a:fillRect/>
        </a:stretch>
      </xdr:blipFill>
      <xdr:spPr>
        <a:xfrm>
          <a:off x="9742660" y="1028699"/>
          <a:ext cx="5623269" cy="4424939"/>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8" sqref="A18"/>
    </sheetView>
  </sheetViews>
  <sheetFormatPr baseColWidth="10" defaultRowHeight="15" x14ac:dyDescent="0.2"/>
  <cols>
    <col min="1" max="1" width="143.5" style="56" customWidth="1"/>
  </cols>
  <sheetData>
    <row r="1" spans="1:1" ht="16" x14ac:dyDescent="0.2">
      <c r="A1" s="56" t="s">
        <v>18</v>
      </c>
    </row>
    <row r="3" spans="1:1" ht="16" x14ac:dyDescent="0.2">
      <c r="A3" s="56" t="s">
        <v>27</v>
      </c>
    </row>
    <row r="5" spans="1:1" ht="32" x14ac:dyDescent="0.2">
      <c r="A5" s="74" t="s">
        <v>44</v>
      </c>
    </row>
    <row r="7" spans="1:1" ht="16" x14ac:dyDescent="0.2">
      <c r="A7" s="56" t="s">
        <v>19</v>
      </c>
    </row>
    <row r="8" spans="1:1" ht="32" x14ac:dyDescent="0.2">
      <c r="A8" s="56" t="s">
        <v>36</v>
      </c>
    </row>
    <row r="10" spans="1:1" ht="16" x14ac:dyDescent="0.2">
      <c r="A10" s="56" t="s">
        <v>35</v>
      </c>
    </row>
  </sheetData>
  <sheetProtection sheet="1"/>
  <customSheetViews>
    <customSheetView guid="{4D9D1B1F-2262-4990-B0E2-942015D7CE48}">
      <selection activeCell="A3" sqref="A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23"/>
  <sheetViews>
    <sheetView tabSelected="1" workbookViewId="0">
      <selection activeCell="C22" sqref="C22"/>
    </sheetView>
  </sheetViews>
  <sheetFormatPr baseColWidth="10" defaultRowHeight="15" x14ac:dyDescent="0.2"/>
  <cols>
    <col min="1" max="1" width="47.83203125" bestFit="1" customWidth="1"/>
    <col min="2" max="2" width="11.5" hidden="1" customWidth="1"/>
    <col min="4" max="4" width="10.5" customWidth="1"/>
    <col min="5" max="5" width="9.6640625" customWidth="1"/>
    <col min="6" max="6" width="30.6640625" customWidth="1"/>
    <col min="7" max="7" width="24.33203125" customWidth="1"/>
    <col min="8" max="8" width="11.83203125" bestFit="1" customWidth="1"/>
  </cols>
  <sheetData>
    <row r="1" spans="1:8" ht="17" thickBot="1" x14ac:dyDescent="0.25">
      <c r="A1" s="44"/>
    </row>
    <row r="2" spans="1:8" ht="33" thickBot="1" x14ac:dyDescent="0.25">
      <c r="A2" s="30" t="s">
        <v>29</v>
      </c>
      <c r="B2" s="31"/>
      <c r="C2" s="52">
        <v>42</v>
      </c>
      <c r="F2" s="32" t="s">
        <v>30</v>
      </c>
      <c r="G2" s="48">
        <v>41388</v>
      </c>
      <c r="H2" s="49">
        <f>H3</f>
        <v>230</v>
      </c>
    </row>
    <row r="3" spans="1:8" ht="16" thickBot="1" x14ac:dyDescent="0.25">
      <c r="F3" s="33" t="s">
        <v>31</v>
      </c>
      <c r="G3" s="50">
        <f>365-(DATE(YEAR(G2),12,31)-G2)</f>
        <v>114</v>
      </c>
      <c r="H3" s="51">
        <f>172+(172-G3)</f>
        <v>230</v>
      </c>
    </row>
    <row r="4" spans="1:8" x14ac:dyDescent="0.2">
      <c r="H4" s="27"/>
    </row>
    <row r="6" spans="1:8" ht="16" thickBot="1" x14ac:dyDescent="0.25">
      <c r="D6" s="56"/>
    </row>
    <row r="7" spans="1:8" ht="22" thickBot="1" x14ac:dyDescent="0.3">
      <c r="B7" t="s">
        <v>8</v>
      </c>
      <c r="C7" s="72" t="s">
        <v>7</v>
      </c>
      <c r="D7" s="73" t="s">
        <v>42</v>
      </c>
      <c r="E7" s="73" t="s">
        <v>43</v>
      </c>
      <c r="F7" s="5" t="s">
        <v>9</v>
      </c>
      <c r="G7" s="6"/>
      <c r="H7" s="34">
        <f>C12/(B17+B18+B19+B20)</f>
        <v>0.89759904247994471</v>
      </c>
    </row>
    <row r="8" spans="1:8" ht="21" x14ac:dyDescent="0.25">
      <c r="A8" s="13" t="s">
        <v>20</v>
      </c>
      <c r="B8" s="1">
        <f>RADIANS(C8)</f>
        <v>1.2468594614514683</v>
      </c>
      <c r="C8" s="45">
        <f>MAX('Angulo Solar'!F3:F15)</f>
        <v>71.439784787123898</v>
      </c>
      <c r="D8" s="54">
        <f>'Angulo Solar'!B6</f>
        <v>41446</v>
      </c>
      <c r="E8" s="53">
        <f>'Angulo Solar'!B12</f>
        <v>41629</v>
      </c>
      <c r="F8" s="7" t="s">
        <v>10</v>
      </c>
      <c r="G8" s="8"/>
      <c r="H8" s="35">
        <f>SQRT((H9*H9)+(H7*H7))</f>
        <v>0.95520494960281921</v>
      </c>
    </row>
    <row r="9" spans="1:8" ht="16" x14ac:dyDescent="0.2">
      <c r="A9" s="14" t="s">
        <v>21</v>
      </c>
      <c r="B9" s="2">
        <f>RADIANS(C9)</f>
        <v>0.42865669813403662</v>
      </c>
      <c r="C9" s="46">
        <f>MIN('Angulo Solar'!F3:F15)</f>
        <v>24.560219663093648</v>
      </c>
      <c r="D9" s="53">
        <f>'Angulo Solar'!B12</f>
        <v>41629</v>
      </c>
      <c r="E9" s="54">
        <f>'Angulo Solar'!C6</f>
        <v>41446</v>
      </c>
      <c r="F9" s="75" t="s">
        <v>15</v>
      </c>
      <c r="G9" s="11" t="s">
        <v>11</v>
      </c>
      <c r="H9" s="67">
        <f>D17</f>
        <v>0.32669933376854438</v>
      </c>
    </row>
    <row r="10" spans="1:8" ht="34.5" customHeight="1" x14ac:dyDescent="0.2">
      <c r="A10" s="15" t="s">
        <v>34</v>
      </c>
      <c r="B10" s="2">
        <f>RADIANS(C10)</f>
        <v>1.0578642666222964</v>
      </c>
      <c r="C10" s="46">
        <f>'Angulo Solar'!F18</f>
        <v>60.611157775159626</v>
      </c>
      <c r="D10" s="53">
        <f>G2</f>
        <v>41388</v>
      </c>
      <c r="E10" s="53">
        <f>H2</f>
        <v>230</v>
      </c>
      <c r="F10" s="76"/>
      <c r="G10" s="8" t="s">
        <v>12</v>
      </c>
      <c r="H10" s="68">
        <f>D18</f>
        <v>0.41019933413742038</v>
      </c>
    </row>
    <row r="11" spans="1:8" ht="17" thickBot="1" x14ac:dyDescent="0.25">
      <c r="A11" s="14" t="s">
        <v>0</v>
      </c>
      <c r="B11" s="2">
        <f>RADIANS(C11)</f>
        <v>0.3490658503988659</v>
      </c>
      <c r="C11" s="47">
        <v>20</v>
      </c>
      <c r="D11" s="25"/>
      <c r="E11" s="25"/>
      <c r="F11" s="76"/>
      <c r="G11" s="8" t="s">
        <v>13</v>
      </c>
      <c r="H11" s="68">
        <f>D19</f>
        <v>1.1835079345671815</v>
      </c>
    </row>
    <row r="12" spans="1:8" ht="17" thickBot="1" x14ac:dyDescent="0.25">
      <c r="A12" s="16" t="s">
        <v>17</v>
      </c>
      <c r="C12" s="55">
        <v>3</v>
      </c>
      <c r="D12" s="25"/>
      <c r="E12" s="25"/>
      <c r="F12" s="77"/>
      <c r="G12" s="12" t="s">
        <v>14</v>
      </c>
      <c r="H12" s="69">
        <f>D20</f>
        <v>1.0795933975268537</v>
      </c>
    </row>
    <row r="13" spans="1:8" ht="17" thickBot="1" x14ac:dyDescent="0.25">
      <c r="F13" s="9" t="s">
        <v>16</v>
      </c>
      <c r="G13" s="10"/>
      <c r="H13" s="70">
        <f>SUM(H9:H12)</f>
        <v>3</v>
      </c>
    </row>
    <row r="14" spans="1:8" ht="16" thickBot="1" x14ac:dyDescent="0.25"/>
    <row r="15" spans="1:8" ht="21" x14ac:dyDescent="0.25">
      <c r="F15" s="57" t="s">
        <v>32</v>
      </c>
      <c r="G15" s="58" t="s">
        <v>37</v>
      </c>
      <c r="H15" s="59">
        <f>H9+H10</f>
        <v>0.73689866790596481</v>
      </c>
    </row>
    <row r="16" spans="1:8" ht="21" hidden="1" x14ac:dyDescent="0.25">
      <c r="F16" s="60"/>
      <c r="G16" s="61"/>
      <c r="H16" s="62"/>
    </row>
    <row r="17" spans="1:8" ht="21" hidden="1" x14ac:dyDescent="0.25">
      <c r="A17" s="3" t="s">
        <v>1</v>
      </c>
      <c r="B17" s="4">
        <f>TAN(B11)</f>
        <v>0.36397023426620234</v>
      </c>
      <c r="C17" s="3" t="s">
        <v>2</v>
      </c>
      <c r="D17" s="4">
        <f>B17*$H$7</f>
        <v>0.32669933376854438</v>
      </c>
      <c r="F17" s="60"/>
      <c r="G17" s="61"/>
      <c r="H17" s="62"/>
    </row>
    <row r="18" spans="1:8" ht="21" hidden="1" x14ac:dyDescent="0.25">
      <c r="A18" s="3" t="s">
        <v>3</v>
      </c>
      <c r="B18" s="4">
        <f>TAN(B9)</f>
        <v>0.45699618061545066</v>
      </c>
      <c r="C18" s="3" t="s">
        <v>2</v>
      </c>
      <c r="D18" s="4">
        <f>B18*$H$7</f>
        <v>0.41019933413742038</v>
      </c>
      <c r="F18" s="60"/>
      <c r="G18" s="61"/>
      <c r="H18" s="62"/>
    </row>
    <row r="19" spans="1:8" ht="21" hidden="1" x14ac:dyDescent="0.25">
      <c r="A19" s="3" t="s">
        <v>4</v>
      </c>
      <c r="B19" s="4">
        <f>TAN(B10)-B18</f>
        <v>1.3185262890848337</v>
      </c>
      <c r="C19" s="3" t="s">
        <v>2</v>
      </c>
      <c r="D19" s="4">
        <f>B19*$H$7</f>
        <v>1.1835079345671815</v>
      </c>
      <c r="F19" s="60"/>
      <c r="G19" s="61"/>
      <c r="H19" s="62"/>
    </row>
    <row r="20" spans="1:8" ht="21" hidden="1" x14ac:dyDescent="0.25">
      <c r="A20" s="3" t="s">
        <v>5</v>
      </c>
      <c r="B20" s="4">
        <f>TAN(B8)-TAN(B10)</f>
        <v>1.2027568507026067</v>
      </c>
      <c r="C20" s="3" t="s">
        <v>6</v>
      </c>
      <c r="D20" s="4">
        <f>B20*$H$7</f>
        <v>1.0795933975268537</v>
      </c>
      <c r="F20" s="60"/>
      <c r="G20" s="61"/>
      <c r="H20" s="62"/>
    </row>
    <row r="21" spans="1:8" ht="21" hidden="1" x14ac:dyDescent="0.25">
      <c r="F21" s="60"/>
      <c r="G21" s="61"/>
      <c r="H21" s="62"/>
    </row>
    <row r="22" spans="1:8" ht="46.5" customHeight="1" x14ac:dyDescent="0.25">
      <c r="D22" s="78" t="s">
        <v>40</v>
      </c>
      <c r="E22" s="79"/>
      <c r="F22" s="63" t="s">
        <v>13</v>
      </c>
      <c r="G22" s="63" t="s">
        <v>38</v>
      </c>
      <c r="H22" s="62">
        <f>H11</f>
        <v>1.1835079345671815</v>
      </c>
    </row>
    <row r="23" spans="1:8" ht="50" thickBot="1" x14ac:dyDescent="0.3">
      <c r="F23" s="64" t="s">
        <v>14</v>
      </c>
      <c r="G23" s="65" t="s">
        <v>39</v>
      </c>
      <c r="H23" s="66">
        <f>H12</f>
        <v>1.0795933975268537</v>
      </c>
    </row>
  </sheetData>
  <protectedRanges>
    <protectedRange password="C114" sqref="C8:C12" name="Rango1"/>
  </protectedRanges>
  <customSheetViews>
    <customSheetView guid="{4D9D1B1F-2262-4990-B0E2-942015D7CE48}" hiddenRows="1" hiddenColumns="1" topLeftCell="A3">
      <selection activeCell="I10" sqref="I10"/>
      <pageMargins left="0.7" right="0.7" top="0.75" bottom="0.75" header="0.3" footer="0.3"/>
      <pageSetup paperSize="9" orientation="portrait" horizontalDpi="300" verticalDpi="300"/>
    </customSheetView>
  </customSheetViews>
  <mergeCells count="2">
    <mergeCell ref="F9:F12"/>
    <mergeCell ref="D22:E22"/>
  </mergeCells>
  <pageMargins left="0.7" right="0.7" top="0.75" bottom="0.75" header="0.3" footer="0.3"/>
  <pageSetup paperSize="9" orientation="portrait" horizontalDpi="300" verticalDpi="30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E12" sqref="E12"/>
    </sheetView>
  </sheetViews>
  <sheetFormatPr baseColWidth="10" defaultRowHeight="15" x14ac:dyDescent="0.2"/>
  <cols>
    <col min="1" max="1" width="18.5" customWidth="1"/>
    <col min="2" max="2" width="24.33203125" customWidth="1"/>
    <col min="3" max="3" width="23.5" customWidth="1"/>
    <col min="4" max="4" width="11.5" customWidth="1"/>
    <col min="5" max="5" width="28.1640625" customWidth="1"/>
    <col min="6" max="6" width="22.6640625" customWidth="1"/>
  </cols>
  <sheetData>
    <row r="1" spans="1:7" ht="17" thickBot="1" x14ac:dyDescent="0.25">
      <c r="A1" s="44"/>
      <c r="B1" s="24" t="s">
        <v>22</v>
      </c>
      <c r="C1" s="29">
        <f>'Calculo Alero'!C2</f>
        <v>42</v>
      </c>
      <c r="F1" s="18"/>
      <c r="G1" s="18"/>
    </row>
    <row r="2" spans="1:7" ht="29.25" customHeight="1" thickBot="1" x14ac:dyDescent="0.25">
      <c r="A2" s="28" t="s">
        <v>33</v>
      </c>
      <c r="B2" s="21" t="s">
        <v>25</v>
      </c>
      <c r="C2" s="21" t="s">
        <v>26</v>
      </c>
      <c r="D2" s="21" t="s">
        <v>23</v>
      </c>
      <c r="E2" s="20" t="s">
        <v>24</v>
      </c>
      <c r="F2" s="20" t="s">
        <v>41</v>
      </c>
    </row>
    <row r="3" spans="1:7" x14ac:dyDescent="0.2">
      <c r="A3" s="36">
        <f>365-(DATE(YEAR(B3),12,31)-B3)</f>
        <v>80</v>
      </c>
      <c r="B3" s="38">
        <v>41354</v>
      </c>
      <c r="C3" s="38">
        <v>41538</v>
      </c>
      <c r="D3" s="39">
        <f>23.44*SIN(2*3.1416*(284+A3)/365)</f>
        <v>-0.40313766298655812</v>
      </c>
      <c r="E3" s="40">
        <f t="shared" ref="E3:E11" si="0">90+D3-$C$1</f>
        <v>47.596862337013448</v>
      </c>
      <c r="F3" s="40">
        <f>IF(E3&gt;90,180-E3,E3)</f>
        <v>47.596862337013448</v>
      </c>
    </row>
    <row r="4" spans="1:7" x14ac:dyDescent="0.2">
      <c r="A4" s="36">
        <f>365-(DATE(YEAR(B4),12,31)-B4)</f>
        <v>111</v>
      </c>
      <c r="B4" s="41">
        <v>41385</v>
      </c>
      <c r="C4" s="41">
        <v>41507</v>
      </c>
      <c r="D4" s="42">
        <f>23.44*SIN(2*3.1416*(284+A4)/365)</f>
        <v>11.574422995935798</v>
      </c>
      <c r="E4" s="43">
        <f t="shared" si="0"/>
        <v>59.574422995935805</v>
      </c>
      <c r="F4" s="40">
        <f t="shared" ref="F4:F15" si="1">IF(E4&gt;90,180-E4,E4)</f>
        <v>59.574422995935805</v>
      </c>
    </row>
    <row r="5" spans="1:7" x14ac:dyDescent="0.2">
      <c r="A5" s="36">
        <f t="shared" ref="A5:A15" si="2">365-(DATE(YEAR(B5),12,31)-B5)</f>
        <v>141</v>
      </c>
      <c r="B5" s="41">
        <v>41415</v>
      </c>
      <c r="C5" s="41">
        <v>41476</v>
      </c>
      <c r="D5" s="42">
        <f>23.44*SIN(2*3.1416*(284+A5)/365)</f>
        <v>20.129632646821342</v>
      </c>
      <c r="E5" s="43">
        <f t="shared" si="0"/>
        <v>68.129632646821335</v>
      </c>
      <c r="F5" s="40">
        <f t="shared" si="1"/>
        <v>68.129632646821335</v>
      </c>
    </row>
    <row r="6" spans="1:7" x14ac:dyDescent="0.2">
      <c r="A6" s="36">
        <f t="shared" si="2"/>
        <v>172</v>
      </c>
      <c r="B6" s="41">
        <v>41446</v>
      </c>
      <c r="C6" s="41">
        <v>41446</v>
      </c>
      <c r="D6" s="42">
        <f t="shared" ref="D6:D15" si="3">23.44*SIN(2*3.1416*(284+A6)/365)</f>
        <v>23.439784787123898</v>
      </c>
      <c r="E6" s="43">
        <f t="shared" si="0"/>
        <v>71.439784787123898</v>
      </c>
      <c r="F6" s="71">
        <f t="shared" si="1"/>
        <v>71.439784787123898</v>
      </c>
    </row>
    <row r="7" spans="1:7" x14ac:dyDescent="0.2">
      <c r="A7" s="36">
        <f t="shared" si="2"/>
        <v>202</v>
      </c>
      <c r="B7" s="41">
        <v>41476</v>
      </c>
      <c r="C7" s="41">
        <v>41354</v>
      </c>
      <c r="D7" s="42">
        <f t="shared" si="3"/>
        <v>20.4325713939098</v>
      </c>
      <c r="E7" s="43">
        <f t="shared" si="0"/>
        <v>68.432571393909797</v>
      </c>
      <c r="F7" s="40">
        <f t="shared" si="1"/>
        <v>68.432571393909797</v>
      </c>
    </row>
    <row r="8" spans="1:7" x14ac:dyDescent="0.2">
      <c r="A8" s="36">
        <f t="shared" si="2"/>
        <v>233</v>
      </c>
      <c r="B8" s="41">
        <v>41507</v>
      </c>
      <c r="C8" s="41">
        <v>41385</v>
      </c>
      <c r="D8" s="42">
        <f t="shared" si="3"/>
        <v>11.748685989609289</v>
      </c>
      <c r="E8" s="43">
        <f t="shared" si="0"/>
        <v>59.748685989609285</v>
      </c>
      <c r="F8" s="40">
        <f t="shared" si="1"/>
        <v>59.748685989609285</v>
      </c>
    </row>
    <row r="9" spans="1:7" x14ac:dyDescent="0.2">
      <c r="A9" s="36">
        <f t="shared" si="2"/>
        <v>264</v>
      </c>
      <c r="B9" s="41">
        <v>41538</v>
      </c>
      <c r="C9" s="41">
        <v>41354</v>
      </c>
      <c r="D9" s="42">
        <f t="shared" si="3"/>
        <v>-0.20226505921509802</v>
      </c>
      <c r="E9" s="43">
        <f t="shared" si="0"/>
        <v>47.797734940784906</v>
      </c>
      <c r="F9" s="40">
        <f t="shared" si="1"/>
        <v>47.797734940784906</v>
      </c>
    </row>
    <row r="10" spans="1:7" x14ac:dyDescent="0.2">
      <c r="A10" s="36">
        <f t="shared" si="2"/>
        <v>294</v>
      </c>
      <c r="B10" s="41">
        <v>41568</v>
      </c>
      <c r="C10" s="41">
        <v>41326</v>
      </c>
      <c r="D10" s="42">
        <f t="shared" si="3"/>
        <v>-11.749580023677062</v>
      </c>
      <c r="E10" s="43">
        <f t="shared" si="0"/>
        <v>36.250419976322945</v>
      </c>
      <c r="F10" s="40">
        <f t="shared" si="1"/>
        <v>36.250419976322945</v>
      </c>
    </row>
    <row r="11" spans="1:7" x14ac:dyDescent="0.2">
      <c r="A11" s="36">
        <f t="shared" si="2"/>
        <v>325</v>
      </c>
      <c r="B11" s="41">
        <v>41599</v>
      </c>
      <c r="C11" s="41">
        <v>41295</v>
      </c>
      <c r="D11" s="42">
        <f t="shared" si="3"/>
        <v>-20.43307768887264</v>
      </c>
      <c r="E11" s="43">
        <f t="shared" si="0"/>
        <v>27.566922311127357</v>
      </c>
      <c r="F11" s="40">
        <f t="shared" si="1"/>
        <v>27.566922311127357</v>
      </c>
    </row>
    <row r="12" spans="1:7" x14ac:dyDescent="0.2">
      <c r="A12" s="36">
        <f t="shared" si="2"/>
        <v>355</v>
      </c>
      <c r="B12" s="41">
        <v>41629</v>
      </c>
      <c r="C12" s="41">
        <v>41629</v>
      </c>
      <c r="D12" s="42">
        <f t="shared" si="3"/>
        <v>-23.439780336906352</v>
      </c>
      <c r="E12" s="43">
        <f>90+D12-$C$1</f>
        <v>24.560219663093648</v>
      </c>
      <c r="F12" s="71">
        <f t="shared" si="1"/>
        <v>24.560219663093648</v>
      </c>
    </row>
    <row r="13" spans="1:7" x14ac:dyDescent="0.2">
      <c r="A13" s="36">
        <f t="shared" si="2"/>
        <v>21</v>
      </c>
      <c r="B13" s="41">
        <v>41295</v>
      </c>
      <c r="C13" s="41">
        <v>41599</v>
      </c>
      <c r="D13" s="42">
        <f t="shared" si="3"/>
        <v>-20.129279727118011</v>
      </c>
      <c r="E13" s="43">
        <f>90+D13-$C$1</f>
        <v>27.870720272881982</v>
      </c>
      <c r="F13" s="40">
        <f t="shared" si="1"/>
        <v>27.870720272881982</v>
      </c>
    </row>
    <row r="14" spans="1:7" x14ac:dyDescent="0.2">
      <c r="A14" s="36">
        <f t="shared" si="2"/>
        <v>52</v>
      </c>
      <c r="B14" s="41">
        <v>41326</v>
      </c>
      <c r="C14" s="41">
        <v>41568</v>
      </c>
      <c r="D14" s="42">
        <f t="shared" si="3"/>
        <v>-11.221242865942841</v>
      </c>
      <c r="E14" s="43">
        <f>90+D14-$C$1</f>
        <v>36.778757134057159</v>
      </c>
      <c r="F14" s="40">
        <f t="shared" si="1"/>
        <v>36.778757134057159</v>
      </c>
    </row>
    <row r="15" spans="1:7" x14ac:dyDescent="0.2">
      <c r="A15" s="36">
        <f t="shared" si="2"/>
        <v>80</v>
      </c>
      <c r="B15" s="41">
        <v>41354</v>
      </c>
      <c r="C15" s="41">
        <v>41538</v>
      </c>
      <c r="D15" s="42">
        <f t="shared" si="3"/>
        <v>-0.40313766298655812</v>
      </c>
      <c r="E15" s="43">
        <f>90+D15-$C$1</f>
        <v>47.596862337013448</v>
      </c>
      <c r="F15" s="40">
        <f t="shared" si="1"/>
        <v>47.596862337013448</v>
      </c>
    </row>
    <row r="16" spans="1:7" x14ac:dyDescent="0.2">
      <c r="B16" s="25"/>
      <c r="C16" s="25"/>
      <c r="D16" s="17"/>
    </row>
    <row r="17" spans="1:6" x14ac:dyDescent="0.2">
      <c r="A17" t="s">
        <v>28</v>
      </c>
    </row>
    <row r="18" spans="1:6" x14ac:dyDescent="0.2">
      <c r="A18" s="37">
        <f>'Calculo Alero'!G3</f>
        <v>114</v>
      </c>
      <c r="B18" s="22">
        <f>'Calculo Alero'!G2</f>
        <v>41388</v>
      </c>
      <c r="C18" s="26">
        <f>'Calculo Alero'!H2</f>
        <v>230</v>
      </c>
      <c r="D18" s="23">
        <f>23.44*SIN(2*3.1416*(284+A18)/365)</f>
        <v>12.611157775159619</v>
      </c>
      <c r="E18" s="19">
        <f>90+D18-$C$1</f>
        <v>60.611157775159626</v>
      </c>
      <c r="F18" s="71">
        <f>IF(E18&gt;90,180-E18,E18)</f>
        <v>60.611157775159626</v>
      </c>
    </row>
    <row r="19" spans="1:6" x14ac:dyDescent="0.2">
      <c r="D19" s="17"/>
    </row>
  </sheetData>
  <sheetProtection sheet="1"/>
  <customSheetViews>
    <customSheetView guid="{4D9D1B1F-2262-4990-B0E2-942015D7CE48}">
      <selection activeCell="D1" sqref="D1"/>
      <pageMargins left="0.7" right="0.7" top="0.75" bottom="0.75" header="0.3" footer="0.3"/>
      <pageSetup paperSize="9" orientation="portrait" horizontalDpi="300" verticalDpi="300"/>
    </customSheetView>
  </customSheetView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Calculo Alero</vt:lpstr>
      <vt:lpstr>Angulo Solar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vazquez-prada</dc:creator>
  <cp:lastModifiedBy>Ricardo Alberto Pizarro Iturrieta</cp:lastModifiedBy>
  <dcterms:created xsi:type="dcterms:W3CDTF">2013-07-24T07:07:16Z</dcterms:created>
  <dcterms:modified xsi:type="dcterms:W3CDTF">2019-10-27T20:36:29Z</dcterms:modified>
</cp:coreProperties>
</file>