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rdopizarro/Desktop/5. CLASES 2019/"/>
    </mc:Choice>
  </mc:AlternateContent>
  <xr:revisionPtr revIDLastSave="0" documentId="8_{8BFBA7BF-AA3D-A344-B5A7-77D14A1170D0}" xr6:coauthVersionLast="36" xr6:coauthVersionMax="36" xr10:uidLastSave="{00000000-0000-0000-0000-000000000000}"/>
  <bookViews>
    <workbookView xWindow="0" yWindow="460" windowWidth="25380" windowHeight="15000" xr2:uid="{79F12B97-E127-7740-8CFB-A98674ECA0E6}"/>
  </bookViews>
  <sheets>
    <sheet name="LLSS MANERA 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36" i="2"/>
  <c r="D30" i="2"/>
  <c r="M27" i="2"/>
  <c r="L25" i="2"/>
  <c r="M25" i="2" s="1"/>
  <c r="J11" i="2"/>
  <c r="O11" i="2" s="1"/>
  <c r="J12" i="2"/>
  <c r="O12" i="2" s="1"/>
  <c r="J13" i="2"/>
  <c r="O13" i="2" s="1"/>
  <c r="J10" i="2"/>
  <c r="O10" i="2" s="1"/>
  <c r="M28" i="2" l="1"/>
  <c r="L30" i="2" s="1"/>
  <c r="O15" i="2"/>
  <c r="O17" i="2" s="1"/>
  <c r="M30" i="2" s="1"/>
  <c r="D23" i="2" l="1"/>
  <c r="D9" i="2"/>
  <c r="O30" i="2"/>
  <c r="D37" i="2" s="1"/>
  <c r="D33" i="2" s="1"/>
  <c r="D10" i="2" l="1"/>
  <c r="D5" i="2" s="1"/>
  <c r="D24" i="2"/>
  <c r="D19" i="2" s="1"/>
  <c r="D31" i="2"/>
  <c r="D27" i="2" s="1"/>
  <c r="D45" i="2" l="1"/>
</calcChain>
</file>

<file path=xl/sharedStrings.xml><?xml version="1.0" encoding="utf-8"?>
<sst xmlns="http://schemas.openxmlformats.org/spreadsheetml/2006/main" count="84" uniqueCount="59">
  <si>
    <t>SUELDOS</t>
  </si>
  <si>
    <t>MAESTRO DE 1A</t>
  </si>
  <si>
    <t>MAESTRO DE 2A</t>
  </si>
  <si>
    <t xml:space="preserve">AYUDANTE </t>
  </si>
  <si>
    <t>JORNAL</t>
  </si>
  <si>
    <t>MES</t>
  </si>
  <si>
    <t>DÍAS</t>
  </si>
  <si>
    <t>DÍA</t>
  </si>
  <si>
    <t>HRS</t>
  </si>
  <si>
    <t>Edificación</t>
  </si>
  <si>
    <t>O.Civiles</t>
  </si>
  <si>
    <t>Categoría</t>
  </si>
  <si>
    <t>mes</t>
  </si>
  <si>
    <t>día</t>
  </si>
  <si>
    <t>INCIDENCIA %</t>
  </si>
  <si>
    <t>Valor Ponderado Hombre-Día</t>
  </si>
  <si>
    <t>Valor Ponderado Hombre-Hora</t>
  </si>
  <si>
    <t>INGRESO PROMEDIO ANUAL  (horas efectivamente trabajadas x valor hora)</t>
  </si>
  <si>
    <t>Hrs</t>
  </si>
  <si>
    <t>Horas correspondiente a feriados</t>
  </si>
  <si>
    <t>9 hrs/día</t>
  </si>
  <si>
    <t>hrs</t>
  </si>
  <si>
    <t>Horas efectivamente trabajadas</t>
  </si>
  <si>
    <t>A</t>
  </si>
  <si>
    <t>B</t>
  </si>
  <si>
    <t>A-B</t>
  </si>
  <si>
    <t>C</t>
  </si>
  <si>
    <t>DATOS</t>
  </si>
  <si>
    <t>INGRESO PROMEDIO ANUAL (Edificación)</t>
  </si>
  <si>
    <t xml:space="preserve">Valor Ponderado </t>
  </si>
  <si>
    <t>Hioras Totales trabajadas al año</t>
  </si>
  <si>
    <t>D</t>
  </si>
  <si>
    <t>Hras/mes (9h/día x 5días/sem x 4 sem/mes)</t>
  </si>
  <si>
    <t>12 meses/año</t>
  </si>
  <si>
    <t>Días (feriados)</t>
  </si>
  <si>
    <t>SEMANA CORRIDA Y FESTIVOS</t>
  </si>
  <si>
    <t>Dáis festivos</t>
  </si>
  <si>
    <t>Horas ttrabajadas al día</t>
  </si>
  <si>
    <t>Valor por hora ponderado</t>
  </si>
  <si>
    <t xml:space="preserve">Ingreso anual </t>
  </si>
  <si>
    <t>(A*B*C/D)</t>
  </si>
  <si>
    <t>MUTUAL DE SEGURIDAD</t>
  </si>
  <si>
    <t>Accidentes del trabajo</t>
  </si>
  <si>
    <t>Enfermedades profesionales</t>
  </si>
  <si>
    <t>Accidentes de trayecto</t>
  </si>
  <si>
    <t>LOCOMOCIÓN</t>
  </si>
  <si>
    <t>VACACIONES</t>
  </si>
  <si>
    <t>Costo diario de locomoción  (2 Viajes)</t>
  </si>
  <si>
    <t xml:space="preserve">Dias trabajados al mes </t>
  </si>
  <si>
    <t>Ingreso Mensual ponderado</t>
  </si>
  <si>
    <t>(A*B/C )</t>
  </si>
  <si>
    <t>Colación diaria</t>
  </si>
  <si>
    <t>Se considera el 10% del sueldo</t>
  </si>
  <si>
    <t>COLACIÓN</t>
  </si>
  <si>
    <t>PREVISIÓN SOCIAL</t>
  </si>
  <si>
    <t>PREVISIÓN DE SALUD</t>
  </si>
  <si>
    <t>Se considera el 7% del sueldo</t>
  </si>
  <si>
    <t>PORCENTAJE TOTAL DE LYS SOCIALES</t>
  </si>
  <si>
    <t>CALCULO DE LEYES SOCIALES. (20-09-2018)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</si>
</sst>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#,##0_ ;[Red]\-#,##0\ "/>
  </numFmts>
  <fonts count="5">
    <font>
      <sz val="10"/>
      <color theme="1"/>
      <name val="Calibri-Light"/>
      <family val="2"/>
    </font>
    <font>
      <sz val="10"/>
      <color theme="1"/>
      <name val="Calibri-Light"/>
      <family val="2"/>
    </font>
    <font>
      <b/>
      <sz val="10"/>
      <color theme="1"/>
      <name val="Calibri-Light"/>
    </font>
    <font>
      <b/>
      <sz val="10"/>
      <name val="Calibri-Light"/>
    </font>
    <font>
      <sz val="14"/>
      <name val="Calibri-Light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2" borderId="0" xfId="0" applyNumberFormat="1" applyFill="1"/>
    <xf numFmtId="164" fontId="0" fillId="0" borderId="1" xfId="0" applyNumberFormat="1" applyBorder="1"/>
    <xf numFmtId="9" fontId="0" fillId="2" borderId="0" xfId="1" applyFont="1" applyFill="1"/>
    <xf numFmtId="164" fontId="0" fillId="2" borderId="1" xfId="0" applyNumberFormat="1" applyFill="1" applyBorder="1"/>
    <xf numFmtId="164" fontId="0" fillId="0" borderId="9" xfId="0" applyNumberFormat="1" applyBorder="1"/>
    <xf numFmtId="164" fontId="0" fillId="0" borderId="6" xfId="0" applyNumberFormat="1" applyBorder="1"/>
    <xf numFmtId="164" fontId="0" fillId="0" borderId="0" xfId="0" applyNumberFormat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6" borderId="1" xfId="0" applyNumberFormat="1" applyFill="1" applyBorder="1"/>
    <xf numFmtId="9" fontId="0" fillId="6" borderId="0" xfId="1" applyFont="1" applyFill="1"/>
    <xf numFmtId="164" fontId="0" fillId="5" borderId="3" xfId="0" applyNumberFormat="1" applyFill="1" applyBorder="1"/>
    <xf numFmtId="164" fontId="0" fillId="5" borderId="5" xfId="0" applyNumberFormat="1" applyFill="1" applyBorder="1"/>
    <xf numFmtId="164" fontId="0" fillId="5" borderId="4" xfId="0" applyNumberFormat="1" applyFill="1" applyBorder="1"/>
    <xf numFmtId="164" fontId="0" fillId="3" borderId="3" xfId="0" applyNumberFormat="1" applyFill="1" applyBorder="1"/>
    <xf numFmtId="164" fontId="0" fillId="3" borderId="5" xfId="0" applyNumberFormat="1" applyFill="1" applyBorder="1"/>
    <xf numFmtId="164" fontId="0" fillId="3" borderId="4" xfId="0" applyNumberFormat="1" applyFill="1" applyBorder="1"/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164" fontId="0" fillId="0" borderId="8" xfId="0" applyNumberFormat="1" applyBorder="1"/>
    <xf numFmtId="164" fontId="0" fillId="0" borderId="14" xfId="0" applyNumberFormat="1" applyBorder="1"/>
    <xf numFmtId="164" fontId="0" fillId="0" borderId="0" xfId="0" applyNumberFormat="1" applyBorder="1" applyAlignment="1">
      <alignment horizontal="center" wrapText="1"/>
    </xf>
    <xf numFmtId="164" fontId="0" fillId="0" borderId="5" xfId="0" applyNumberFormat="1" applyBorder="1"/>
    <xf numFmtId="164" fontId="0" fillId="0" borderId="4" xfId="0" applyNumberFormat="1" applyBorder="1"/>
    <xf numFmtId="164" fontId="2" fillId="7" borderId="3" xfId="0" applyNumberFormat="1" applyFont="1" applyFill="1" applyBorder="1"/>
    <xf numFmtId="164" fontId="0" fillId="7" borderId="5" xfId="0" applyNumberFormat="1" applyFill="1" applyBorder="1"/>
    <xf numFmtId="165" fontId="0" fillId="7" borderId="5" xfId="0" applyNumberFormat="1" applyFill="1" applyBorder="1"/>
    <xf numFmtId="164" fontId="0" fillId="7" borderId="4" xfId="0" applyNumberFormat="1" applyFill="1" applyBorder="1"/>
    <xf numFmtId="164" fontId="0" fillId="0" borderId="3" xfId="0" applyNumberFormat="1" applyBorder="1"/>
    <xf numFmtId="164" fontId="0" fillId="0" borderId="12" xfId="0" applyNumberFormat="1" applyBorder="1" applyAlignment="1">
      <alignment horizontal="center" wrapText="1"/>
    </xf>
    <xf numFmtId="164" fontId="0" fillId="0" borderId="5" xfId="0" applyNumberFormat="1" applyFill="1" applyBorder="1"/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4" borderId="4" xfId="0" applyNumberFormat="1" applyFill="1" applyBorder="1"/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left"/>
    </xf>
    <xf numFmtId="10" fontId="2" fillId="0" borderId="10" xfId="1" applyNumberFormat="1" applyFont="1" applyBorder="1" applyAlignment="1">
      <alignment vertical="center"/>
    </xf>
    <xf numFmtId="164" fontId="2" fillId="0" borderId="6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vertical="center"/>
    </xf>
    <xf numFmtId="164" fontId="0" fillId="0" borderId="14" xfId="0" applyNumberForma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164" fontId="0" fillId="4" borderId="12" xfId="0" applyNumberFormat="1" applyFill="1" applyBorder="1" applyAlignment="1">
      <alignment vertical="center"/>
    </xf>
    <xf numFmtId="164" fontId="0" fillId="0" borderId="1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0" fillId="0" borderId="0" xfId="0" applyNumberFormat="1" applyFill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165" fontId="0" fillId="8" borderId="10" xfId="0" applyNumberFormat="1" applyFill="1" applyBorder="1"/>
    <xf numFmtId="165" fontId="0" fillId="8" borderId="0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9" fontId="0" fillId="0" borderId="12" xfId="1" applyFont="1" applyBorder="1" applyAlignment="1">
      <alignment vertical="center"/>
    </xf>
    <xf numFmtId="9" fontId="2" fillId="0" borderId="10" xfId="1" applyFont="1" applyBorder="1" applyAlignment="1">
      <alignment vertical="center"/>
    </xf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/>
    <xf numFmtId="164" fontId="2" fillId="0" borderId="12" xfId="0" applyNumberFormat="1" applyFont="1" applyBorder="1" applyAlignment="1">
      <alignment horizontal="left" vertical="top"/>
    </xf>
    <xf numFmtId="164" fontId="2" fillId="0" borderId="13" xfId="0" applyNumberFormat="1" applyFont="1" applyBorder="1" applyAlignment="1">
      <alignment horizontal="left" vertical="top"/>
    </xf>
    <xf numFmtId="164" fontId="3" fillId="9" borderId="5" xfId="0" applyNumberFormat="1" applyFont="1" applyFill="1" applyBorder="1" applyAlignment="1">
      <alignment vertical="center"/>
    </xf>
    <xf numFmtId="164" fontId="3" fillId="9" borderId="4" xfId="0" applyNumberFormat="1" applyFont="1" applyFill="1" applyBorder="1" applyAlignment="1">
      <alignment horizontal="center"/>
    </xf>
    <xf numFmtId="164" fontId="2" fillId="9" borderId="3" xfId="0" applyNumberFormat="1" applyFont="1" applyFill="1" applyBorder="1" applyAlignment="1">
      <alignment horizontal="center"/>
    </xf>
    <xf numFmtId="164" fontId="2" fillId="9" borderId="5" xfId="0" applyNumberFormat="1" applyFont="1" applyFill="1" applyBorder="1" applyAlignment="1">
      <alignment horizontal="left"/>
    </xf>
    <xf numFmtId="10" fontId="2" fillId="9" borderId="5" xfId="1" applyNumberFormat="1" applyFont="1" applyFill="1" applyBorder="1" applyAlignment="1">
      <alignment vertical="center"/>
    </xf>
    <xf numFmtId="164" fontId="2" fillId="9" borderId="4" xfId="0" applyNumberFormat="1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vertic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164" fontId="2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0F863-6EFB-234C-897B-BB31E3CBBCAD}">
  <dimension ref="B3:Q48"/>
  <sheetViews>
    <sheetView tabSelected="1" topLeftCell="B1" workbookViewId="0">
      <selection activeCell="F32" sqref="F32"/>
    </sheetView>
  </sheetViews>
  <sheetFormatPr baseColWidth="10" defaultRowHeight="14"/>
  <cols>
    <col min="1" max="1" width="2.59765625" style="1" customWidth="1"/>
    <col min="2" max="2" width="5.59765625" style="20" customWidth="1"/>
    <col min="3" max="3" width="40.19921875" style="45" customWidth="1"/>
    <col min="4" max="4" width="10.59765625" style="47" customWidth="1"/>
    <col min="5" max="6" width="10.59765625" style="20" customWidth="1"/>
    <col min="7" max="7" width="4.19921875" style="20" customWidth="1"/>
    <col min="8" max="8" width="22.796875" style="1" customWidth="1"/>
    <col min="9" max="10" width="11" style="1"/>
    <col min="11" max="11" width="1.796875" style="1" customWidth="1"/>
    <col min="12" max="12" width="35.3984375" style="1" customWidth="1"/>
    <col min="13" max="13" width="17.59765625" style="1" customWidth="1"/>
    <col min="14" max="14" width="2" style="1" customWidth="1"/>
    <col min="15" max="15" width="15.3984375" style="1" customWidth="1"/>
    <col min="16" max="16" width="1.59765625" style="1" customWidth="1"/>
    <col min="17" max="16384" width="11" style="1"/>
  </cols>
  <sheetData>
    <row r="3" spans="2:16" ht="19">
      <c r="B3" s="80"/>
      <c r="C3" s="84" t="s">
        <v>58</v>
      </c>
      <c r="D3" s="78"/>
      <c r="E3" s="79"/>
      <c r="G3" s="48"/>
      <c r="H3" s="7" t="s">
        <v>27</v>
      </c>
      <c r="I3" s="22"/>
      <c r="J3" s="8"/>
      <c r="L3" s="26" t="s">
        <v>5</v>
      </c>
      <c r="M3" s="66">
        <v>20</v>
      </c>
      <c r="N3" s="27" t="s">
        <v>6</v>
      </c>
      <c r="O3" s="28"/>
    </row>
    <row r="4" spans="2:16">
      <c r="H4" s="71"/>
      <c r="I4" s="72"/>
      <c r="J4" s="73"/>
      <c r="K4" s="21"/>
      <c r="L4" s="74" t="s">
        <v>7</v>
      </c>
      <c r="M4" s="75">
        <v>9</v>
      </c>
      <c r="N4" s="76" t="s">
        <v>8</v>
      </c>
      <c r="O4" s="77"/>
      <c r="P4" s="21"/>
    </row>
    <row r="5" spans="2:16">
      <c r="B5" s="49"/>
      <c r="C5" s="50" t="s">
        <v>35</v>
      </c>
      <c r="D5" s="51">
        <f>+D7*D8*D9/D10</f>
        <v>6.6666666666666666E-2</v>
      </c>
      <c r="E5" s="52" t="s">
        <v>40</v>
      </c>
      <c r="H5" s="91"/>
      <c r="I5" s="91"/>
      <c r="J5" s="91"/>
      <c r="K5" s="21"/>
      <c r="L5" s="92"/>
      <c r="M5" s="93"/>
      <c r="N5" s="94"/>
      <c r="O5" s="94"/>
    </row>
    <row r="6" spans="2:16" ht="6" customHeight="1">
      <c r="B6" s="53"/>
      <c r="C6" s="54"/>
      <c r="D6" s="55"/>
      <c r="E6" s="56"/>
      <c r="L6" s="9"/>
      <c r="M6" s="9"/>
    </row>
    <row r="7" spans="2:16">
      <c r="B7" s="53" t="s">
        <v>23</v>
      </c>
      <c r="C7" s="54" t="s">
        <v>36</v>
      </c>
      <c r="D7" s="57">
        <v>15</v>
      </c>
      <c r="E7" s="56"/>
      <c r="L7" s="10" t="s">
        <v>14</v>
      </c>
      <c r="M7" s="11"/>
    </row>
    <row r="8" spans="2:16">
      <c r="B8" s="53" t="s">
        <v>24</v>
      </c>
      <c r="C8" s="54" t="s">
        <v>37</v>
      </c>
      <c r="D8" s="57">
        <v>9</v>
      </c>
      <c r="E8" s="56"/>
      <c r="H8" s="14" t="s">
        <v>0</v>
      </c>
      <c r="I8" s="15"/>
      <c r="J8" s="16"/>
      <c r="L8" s="6" t="s">
        <v>9</v>
      </c>
      <c r="M8" s="12" t="s">
        <v>10</v>
      </c>
      <c r="O8" s="6" t="s">
        <v>9</v>
      </c>
    </row>
    <row r="9" spans="2:16">
      <c r="B9" s="53" t="s">
        <v>26</v>
      </c>
      <c r="C9" s="54" t="s">
        <v>38</v>
      </c>
      <c r="D9" s="58">
        <f>+O17</f>
        <v>2630.5555555555557</v>
      </c>
      <c r="E9" s="56"/>
      <c r="H9" s="4" t="s">
        <v>11</v>
      </c>
      <c r="I9" s="4" t="s">
        <v>12</v>
      </c>
      <c r="J9" s="4" t="s">
        <v>13</v>
      </c>
    </row>
    <row r="10" spans="2:16">
      <c r="B10" s="59" t="s">
        <v>31</v>
      </c>
      <c r="C10" s="60" t="s">
        <v>39</v>
      </c>
      <c r="D10" s="61">
        <f>+O30</f>
        <v>5326875</v>
      </c>
      <c r="E10" s="62"/>
      <c r="H10" s="4" t="s">
        <v>1</v>
      </c>
      <c r="I10" s="4">
        <v>650000</v>
      </c>
      <c r="J10" s="4">
        <f>+I10/$M$3</f>
        <v>32500</v>
      </c>
      <c r="L10" s="5">
        <v>0.27</v>
      </c>
      <c r="M10" s="13">
        <v>0.04</v>
      </c>
      <c r="O10" s="3">
        <f>+ROUNDUP((J10*L10),0)</f>
        <v>8775</v>
      </c>
    </row>
    <row r="11" spans="2:16">
      <c r="B11" s="43"/>
      <c r="C11" s="54"/>
      <c r="D11" s="90"/>
      <c r="E11" s="43"/>
      <c r="H11" s="4" t="s">
        <v>2</v>
      </c>
      <c r="I11" s="4">
        <v>500000</v>
      </c>
      <c r="J11" s="4">
        <f>+I11/$M$3</f>
        <v>25000</v>
      </c>
      <c r="L11" s="5">
        <v>0.13</v>
      </c>
      <c r="M11" s="13">
        <v>0.12</v>
      </c>
      <c r="O11" s="3">
        <f t="shared" ref="O11:O13" si="0">+ROUNDUP((J11*L11),0)</f>
        <v>3250</v>
      </c>
    </row>
    <row r="12" spans="2:16">
      <c r="H12" s="4" t="s">
        <v>3</v>
      </c>
      <c r="I12" s="4">
        <v>450000</v>
      </c>
      <c r="J12" s="4">
        <f>+I12/$M$3</f>
        <v>22500</v>
      </c>
      <c r="L12" s="5">
        <v>0.23</v>
      </c>
      <c r="M12" s="13">
        <v>0.21</v>
      </c>
      <c r="O12" s="3">
        <f t="shared" si="0"/>
        <v>5175</v>
      </c>
    </row>
    <row r="13" spans="2:16">
      <c r="B13" s="63"/>
      <c r="C13" s="50" t="s">
        <v>41</v>
      </c>
      <c r="D13" s="51">
        <v>2.5499999999999998E-2</v>
      </c>
      <c r="E13" s="52"/>
      <c r="H13" s="4" t="s">
        <v>4</v>
      </c>
      <c r="I13" s="4">
        <v>350000</v>
      </c>
      <c r="J13" s="4">
        <f>+I13/$M$3</f>
        <v>17500</v>
      </c>
      <c r="L13" s="5">
        <v>0.37</v>
      </c>
      <c r="M13" s="13">
        <v>0.63</v>
      </c>
      <c r="O13" s="3">
        <f t="shared" si="0"/>
        <v>6475</v>
      </c>
    </row>
    <row r="14" spans="2:16" ht="6" customHeight="1">
      <c r="B14" s="53"/>
      <c r="C14" s="54"/>
      <c r="D14" s="55"/>
      <c r="E14" s="56"/>
      <c r="O14" s="3"/>
    </row>
    <row r="15" spans="2:16">
      <c r="B15" s="53"/>
      <c r="C15" s="54" t="s">
        <v>42</v>
      </c>
      <c r="D15" s="64"/>
      <c r="E15" s="56"/>
      <c r="H15" s="1" t="s">
        <v>15</v>
      </c>
      <c r="O15" s="3">
        <f>SUM(O10:O14)</f>
        <v>23675</v>
      </c>
    </row>
    <row r="16" spans="2:16">
      <c r="B16" s="53"/>
      <c r="C16" s="54" t="s">
        <v>44</v>
      </c>
      <c r="D16" s="64"/>
      <c r="E16" s="56"/>
      <c r="O16" s="3"/>
    </row>
    <row r="17" spans="2:17">
      <c r="B17" s="59"/>
      <c r="C17" s="60" t="s">
        <v>43</v>
      </c>
      <c r="D17" s="65"/>
      <c r="E17" s="62"/>
      <c r="H17" s="17" t="s">
        <v>16</v>
      </c>
      <c r="I17" s="18"/>
      <c r="J17" s="18"/>
      <c r="K17" s="18"/>
      <c r="L17" s="18"/>
      <c r="M17" s="18"/>
      <c r="N17" s="18"/>
      <c r="O17" s="19">
        <f>+O15/9</f>
        <v>2630.5555555555557</v>
      </c>
    </row>
    <row r="19" spans="2:17">
      <c r="B19" s="49"/>
      <c r="C19" s="50" t="s">
        <v>46</v>
      </c>
      <c r="D19" s="51">
        <f>+D21*D22*D23/D24</f>
        <v>6.6666666666666666E-2</v>
      </c>
      <c r="E19" s="52" t="s">
        <v>40</v>
      </c>
    </row>
    <row r="20" spans="2:17">
      <c r="B20" s="53"/>
      <c r="C20" s="54"/>
      <c r="D20" s="55"/>
      <c r="E20" s="56"/>
    </row>
    <row r="21" spans="2:17">
      <c r="B21" s="53" t="s">
        <v>23</v>
      </c>
      <c r="C21" s="54" t="s">
        <v>36</v>
      </c>
      <c r="D21" s="57">
        <v>15</v>
      </c>
      <c r="E21" s="56"/>
      <c r="I21" s="2"/>
    </row>
    <row r="22" spans="2:17">
      <c r="B22" s="53" t="s">
        <v>24</v>
      </c>
      <c r="C22" s="54" t="s">
        <v>37</v>
      </c>
      <c r="D22" s="57">
        <v>9</v>
      </c>
      <c r="E22" s="56"/>
      <c r="G22" s="44"/>
      <c r="H22" s="34" t="s">
        <v>17</v>
      </c>
      <c r="I22" s="35"/>
      <c r="J22" s="35"/>
      <c r="K22" s="35"/>
      <c r="L22" s="36"/>
      <c r="M22" s="35"/>
      <c r="N22" s="35"/>
      <c r="O22" s="37"/>
    </row>
    <row r="23" spans="2:17">
      <c r="B23" s="53" t="s">
        <v>26</v>
      </c>
      <c r="C23" s="54" t="s">
        <v>38</v>
      </c>
      <c r="D23" s="58">
        <f>+O17</f>
        <v>2630.5555555555557</v>
      </c>
      <c r="E23" s="56"/>
      <c r="G23" s="41"/>
      <c r="H23" s="29"/>
      <c r="I23" s="9"/>
      <c r="J23" s="9"/>
      <c r="K23" s="9"/>
      <c r="L23" s="9"/>
      <c r="M23" s="9"/>
      <c r="N23" s="9"/>
      <c r="O23" s="30"/>
    </row>
    <row r="24" spans="2:17" ht="30">
      <c r="B24" s="59" t="s">
        <v>31</v>
      </c>
      <c r="C24" s="60" t="s">
        <v>39</v>
      </c>
      <c r="D24" s="61">
        <f>+O30</f>
        <v>5326875</v>
      </c>
      <c r="E24" s="62"/>
      <c r="G24" s="41"/>
      <c r="H24" s="29"/>
      <c r="I24" s="9"/>
      <c r="J24" s="9"/>
      <c r="K24" s="9"/>
      <c r="L24" s="31" t="s">
        <v>32</v>
      </c>
      <c r="M24" s="43" t="s">
        <v>33</v>
      </c>
      <c r="N24" s="9"/>
      <c r="O24" s="30"/>
    </row>
    <row r="25" spans="2:17">
      <c r="G25" s="44" t="s">
        <v>23</v>
      </c>
      <c r="H25" s="38" t="s">
        <v>30</v>
      </c>
      <c r="I25" s="32"/>
      <c r="J25" s="32"/>
      <c r="K25" s="32"/>
      <c r="L25" s="85">
        <f>9*5*4</f>
        <v>180</v>
      </c>
      <c r="M25" s="85">
        <f>+L25*12</f>
        <v>2160</v>
      </c>
      <c r="N25" s="32" t="s">
        <v>18</v>
      </c>
      <c r="O25" s="33"/>
      <c r="Q25" s="9"/>
    </row>
    <row r="26" spans="2:17">
      <c r="G26" s="44"/>
      <c r="H26" s="29"/>
      <c r="I26" s="9"/>
      <c r="J26" s="9"/>
      <c r="K26" s="9"/>
      <c r="L26" s="43" t="s">
        <v>34</v>
      </c>
      <c r="M26" s="43" t="s">
        <v>20</v>
      </c>
      <c r="N26" s="9"/>
      <c r="O26" s="30"/>
    </row>
    <row r="27" spans="2:17">
      <c r="B27" s="49"/>
      <c r="C27" s="50" t="s">
        <v>45</v>
      </c>
      <c r="D27" s="51">
        <f>+D29*D30/D31</f>
        <v>6.307638155579022E-2</v>
      </c>
      <c r="E27" s="52" t="s">
        <v>50</v>
      </c>
      <c r="G27" s="44" t="s">
        <v>24</v>
      </c>
      <c r="H27" s="38" t="s">
        <v>19</v>
      </c>
      <c r="I27" s="32"/>
      <c r="J27" s="32"/>
      <c r="K27" s="32"/>
      <c r="L27" s="85">
        <v>15</v>
      </c>
      <c r="M27" s="85">
        <f>+L27*9</f>
        <v>135</v>
      </c>
      <c r="N27" s="32" t="s">
        <v>21</v>
      </c>
      <c r="O27" s="33"/>
    </row>
    <row r="28" spans="2:17">
      <c r="B28" s="53"/>
      <c r="C28" s="54"/>
      <c r="D28" s="55"/>
      <c r="E28" s="56"/>
      <c r="G28" s="44" t="s">
        <v>26</v>
      </c>
      <c r="H28" s="10" t="s">
        <v>22</v>
      </c>
      <c r="I28" s="40"/>
      <c r="J28" s="40"/>
      <c r="K28" s="40"/>
      <c r="L28" s="86" t="s">
        <v>25</v>
      </c>
      <c r="M28" s="87">
        <f>+ROUNDUP((M25-M27),0)</f>
        <v>2025</v>
      </c>
      <c r="N28" s="40" t="s">
        <v>21</v>
      </c>
      <c r="O28" s="11"/>
      <c r="P28" s="9"/>
    </row>
    <row r="29" spans="2:17" ht="15">
      <c r="B29" s="53" t="s">
        <v>23</v>
      </c>
      <c r="C29" s="54" t="s">
        <v>47</v>
      </c>
      <c r="D29" s="57">
        <f>2*700</f>
        <v>1400</v>
      </c>
      <c r="E29" s="56"/>
      <c r="G29" s="44"/>
      <c r="H29" s="23"/>
      <c r="I29" s="24"/>
      <c r="J29" s="24"/>
      <c r="K29" s="24"/>
      <c r="L29" s="39" t="s">
        <v>22</v>
      </c>
      <c r="M29" s="88" t="s">
        <v>29</v>
      </c>
      <c r="N29" s="24"/>
      <c r="O29" s="25"/>
    </row>
    <row r="30" spans="2:17">
      <c r="B30" s="53" t="s">
        <v>24</v>
      </c>
      <c r="C30" s="54" t="s">
        <v>48</v>
      </c>
      <c r="D30" s="67">
        <f>+M3</f>
        <v>20</v>
      </c>
      <c r="E30" s="56"/>
      <c r="G30" s="42" t="s">
        <v>31</v>
      </c>
      <c r="H30" s="10" t="s">
        <v>28</v>
      </c>
      <c r="I30" s="40"/>
      <c r="J30" s="40"/>
      <c r="K30" s="40"/>
      <c r="L30" s="87">
        <f>+M28</f>
        <v>2025</v>
      </c>
      <c r="M30" s="89">
        <f>+O17</f>
        <v>2630.5555555555557</v>
      </c>
      <c r="N30" s="40"/>
      <c r="O30" s="46">
        <f>+L30*M30</f>
        <v>5326875</v>
      </c>
    </row>
    <row r="31" spans="2:17">
      <c r="B31" s="59" t="s">
        <v>31</v>
      </c>
      <c r="C31" s="60" t="s">
        <v>49</v>
      </c>
      <c r="D31" s="68">
        <f>+O30/12</f>
        <v>443906.25</v>
      </c>
      <c r="E31" s="62"/>
    </row>
    <row r="33" spans="2:16">
      <c r="B33" s="49"/>
      <c r="C33" s="50" t="s">
        <v>53</v>
      </c>
      <c r="D33" s="51">
        <f>+D35*D36/D37</f>
        <v>0.15769095388947554</v>
      </c>
      <c r="E33" s="52" t="s">
        <v>50</v>
      </c>
    </row>
    <row r="34" spans="2:16">
      <c r="B34" s="53"/>
      <c r="C34" s="54"/>
      <c r="D34" s="55"/>
      <c r="E34" s="56"/>
    </row>
    <row r="35" spans="2:16">
      <c r="B35" s="53" t="s">
        <v>23</v>
      </c>
      <c r="C35" s="54" t="s">
        <v>51</v>
      </c>
      <c r="D35" s="57">
        <v>3500</v>
      </c>
      <c r="E35" s="56"/>
    </row>
    <row r="36" spans="2:16">
      <c r="B36" s="53" t="s">
        <v>24</v>
      </c>
      <c r="C36" s="54" t="s">
        <v>48</v>
      </c>
      <c r="D36" s="67">
        <f>+M3</f>
        <v>20</v>
      </c>
      <c r="E36" s="56"/>
    </row>
    <row r="37" spans="2:16">
      <c r="B37" s="59" t="s">
        <v>31</v>
      </c>
      <c r="C37" s="60" t="s">
        <v>49</v>
      </c>
      <c r="D37" s="68">
        <f>+O30/12</f>
        <v>443906.25</v>
      </c>
      <c r="E37" s="62"/>
    </row>
    <row r="39" spans="2:16">
      <c r="B39" s="63"/>
      <c r="C39" s="50" t="s">
        <v>54</v>
      </c>
      <c r="D39" s="70">
        <v>0.1</v>
      </c>
      <c r="E39" s="52"/>
    </row>
    <row r="40" spans="2:16">
      <c r="B40" s="59"/>
      <c r="C40" s="60" t="s">
        <v>52</v>
      </c>
      <c r="D40" s="69"/>
      <c r="E40" s="62"/>
    </row>
    <row r="42" spans="2:16">
      <c r="B42" s="63"/>
      <c r="C42" s="50" t="s">
        <v>55</v>
      </c>
      <c r="D42" s="70">
        <v>7.0000000000000007E-2</v>
      </c>
      <c r="E42" s="52"/>
    </row>
    <row r="43" spans="2:16">
      <c r="B43" s="59"/>
      <c r="C43" s="60" t="s">
        <v>56</v>
      </c>
      <c r="D43" s="69"/>
      <c r="E43" s="62"/>
    </row>
    <row r="45" spans="2:16" s="21" customFormat="1">
      <c r="B45" s="80"/>
      <c r="C45" s="81" t="s">
        <v>57</v>
      </c>
      <c r="D45" s="82">
        <f>+D5+D13+D19+D27+D33+D39+D42</f>
        <v>0.54960066877859903</v>
      </c>
      <c r="E45" s="83"/>
      <c r="F45" s="48"/>
      <c r="G45" s="20"/>
      <c r="H45" s="1"/>
      <c r="I45" s="1"/>
      <c r="J45" s="1"/>
      <c r="K45" s="1"/>
      <c r="L45" s="1"/>
      <c r="M45" s="1"/>
      <c r="N45" s="1"/>
      <c r="O45" s="1"/>
      <c r="P45" s="1"/>
    </row>
    <row r="48" spans="2:16">
      <c r="G48" s="48"/>
      <c r="H48" s="21"/>
      <c r="I48" s="21"/>
      <c r="J48" s="21"/>
      <c r="K48" s="21"/>
      <c r="L48" s="21"/>
      <c r="M48" s="21"/>
      <c r="N48" s="21"/>
      <c r="O48" s="21"/>
      <c r="P48" s="21"/>
    </row>
  </sheetData>
  <mergeCells count="2">
    <mergeCell ref="N3:O3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LLSS MANERA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Alberto Pizarro Iturrieta</dc:creator>
  <cp:lastModifiedBy>Ricardo Alberto Pizarro Iturrieta</cp:lastModifiedBy>
  <dcterms:created xsi:type="dcterms:W3CDTF">2019-06-02T15:16:53Z</dcterms:created>
  <dcterms:modified xsi:type="dcterms:W3CDTF">2019-06-02T20:24:35Z</dcterms:modified>
</cp:coreProperties>
</file>